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1.xml" ContentType="application/vnd.openxmlformats-officedocument.spreadsheetml.comment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1. Web resources 2018\6. FTE calculation\"/>
    </mc:Choice>
  </mc:AlternateContent>
  <bookViews>
    <workbookView xWindow="0" yWindow="0" windowWidth="20490" windowHeight="7755"/>
  </bookViews>
  <sheets>
    <sheet name="What If Analysis" sheetId="1" r:id="rId1"/>
    <sheet name="Staff mix analysis" sheetId="2" r:id="rId2"/>
    <sheet name="Patient 1-1 Care" sheetId="3" r:id="rId3"/>
  </sheets>
  <definedNames>
    <definedName name="_xlnm.Print_Area" localSheetId="2">'Patient 1-1 Care'!$A$1:$S$30</definedName>
    <definedName name="_xlnm.Print_Area" localSheetId="1">'Staff mix analysis'!$A$1:$V$37</definedName>
    <definedName name="_xlnm.Print_Area" localSheetId="0">'What If Analysis'!$A$1:$P$35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2" l="1"/>
  <c r="C36" i="2"/>
  <c r="B36" i="2"/>
  <c r="C16" i="2"/>
  <c r="D16" i="2"/>
  <c r="B16" i="2"/>
  <c r="E36" i="2" l="1"/>
  <c r="E16" i="2"/>
  <c r="D17" i="2" s="1"/>
  <c r="D37" i="2" l="1"/>
  <c r="O29" i="2" s="1"/>
  <c r="B37" i="2"/>
  <c r="C37" i="2"/>
  <c r="N29" i="2" s="1"/>
  <c r="M29" i="2"/>
  <c r="O9" i="2"/>
  <c r="U9" i="2" s="1"/>
  <c r="O11" i="2"/>
  <c r="U11" i="2" s="1"/>
  <c r="O13" i="2"/>
  <c r="U13" i="2" s="1"/>
  <c r="O15" i="2"/>
  <c r="U15" i="2" s="1"/>
  <c r="O10" i="2"/>
  <c r="U10" i="2" s="1"/>
  <c r="O12" i="2"/>
  <c r="U12" i="2" s="1"/>
  <c r="O14" i="2"/>
  <c r="U14" i="2" s="1"/>
  <c r="C17" i="2"/>
  <c r="B17" i="2"/>
  <c r="U29" i="2" l="1"/>
  <c r="O31" i="2"/>
  <c r="U31" i="2" s="1"/>
  <c r="O33" i="2"/>
  <c r="U33" i="2" s="1"/>
  <c r="O35" i="2"/>
  <c r="U35" i="2" s="1"/>
  <c r="O30" i="2"/>
  <c r="U30" i="2" s="1"/>
  <c r="O32" i="2"/>
  <c r="U32" i="2" s="1"/>
  <c r="O34" i="2"/>
  <c r="U34" i="2" s="1"/>
  <c r="N30" i="2"/>
  <c r="T30" i="2" s="1"/>
  <c r="N32" i="2"/>
  <c r="T32" i="2" s="1"/>
  <c r="N34" i="2"/>
  <c r="T34" i="2" s="1"/>
  <c r="T29" i="2"/>
  <c r="N31" i="2"/>
  <c r="T31" i="2" s="1"/>
  <c r="N33" i="2"/>
  <c r="T33" i="2" s="1"/>
  <c r="N35" i="2"/>
  <c r="T35" i="2" s="1"/>
  <c r="S29" i="2"/>
  <c r="M31" i="2"/>
  <c r="S31" i="2" s="1"/>
  <c r="M33" i="2"/>
  <c r="S33" i="2" s="1"/>
  <c r="M35" i="2"/>
  <c r="S35" i="2" s="1"/>
  <c r="M30" i="2"/>
  <c r="S30" i="2" s="1"/>
  <c r="M32" i="2"/>
  <c r="S32" i="2" s="1"/>
  <c r="M34" i="2"/>
  <c r="S34" i="2" s="1"/>
  <c r="N10" i="2"/>
  <c r="T10" i="2" s="1"/>
  <c r="N12" i="2"/>
  <c r="T12" i="2" s="1"/>
  <c r="N14" i="2"/>
  <c r="T14" i="2" s="1"/>
  <c r="N9" i="2"/>
  <c r="T9" i="2" s="1"/>
  <c r="N11" i="2"/>
  <c r="T11" i="2" s="1"/>
  <c r="N13" i="2"/>
  <c r="T13" i="2" s="1"/>
  <c r="N15" i="2"/>
  <c r="T15" i="2" s="1"/>
  <c r="M9" i="2"/>
  <c r="S9" i="2" s="1"/>
  <c r="M11" i="2"/>
  <c r="S11" i="2" s="1"/>
  <c r="M13" i="2"/>
  <c r="S13" i="2" s="1"/>
  <c r="M15" i="2"/>
  <c r="S15" i="2" s="1"/>
  <c r="M10" i="2"/>
  <c r="S10" i="2" s="1"/>
  <c r="M12" i="2"/>
  <c r="S12" i="2" s="1"/>
  <c r="M14" i="2"/>
  <c r="S14" i="2" s="1"/>
  <c r="O34" i="1" l="1"/>
  <c r="O35" i="1" s="1"/>
  <c r="N34" i="1"/>
  <c r="N35" i="1" s="1"/>
  <c r="M34" i="1"/>
  <c r="M35" i="1" s="1"/>
  <c r="J34" i="1"/>
  <c r="J35" i="1" s="1"/>
  <c r="I34" i="1"/>
  <c r="I35" i="1" s="1"/>
  <c r="H34" i="1"/>
  <c r="H35" i="1" s="1"/>
  <c r="E34" i="1"/>
  <c r="E35" i="1" s="1"/>
  <c r="D34" i="1"/>
  <c r="D35" i="1" s="1"/>
  <c r="C34" i="1"/>
  <c r="C35" i="1" s="1"/>
  <c r="O16" i="1" l="1"/>
  <c r="O17" i="1" s="1"/>
  <c r="N16" i="1"/>
  <c r="N17" i="1" s="1"/>
  <c r="M16" i="1"/>
  <c r="M17" i="1" s="1"/>
  <c r="J16" i="1"/>
  <c r="J17" i="1" s="1"/>
  <c r="I16" i="1"/>
  <c r="I17" i="1" s="1"/>
  <c r="H16" i="1"/>
  <c r="H17" i="1" s="1"/>
  <c r="E16" i="1"/>
  <c r="E17" i="1" s="1"/>
  <c r="D16" i="1"/>
  <c r="D17" i="1" s="1"/>
  <c r="C16" i="1"/>
  <c r="C17" i="1" s="1"/>
</calcChain>
</file>

<file path=xl/comments1.xml><?xml version="1.0" encoding="utf-8"?>
<comments xmlns="http://schemas.openxmlformats.org/spreadsheetml/2006/main">
  <authors>
    <author>Colette Breton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Colette Breton:</t>
        </r>
        <r>
          <rPr>
            <sz val="9"/>
            <color indexed="81"/>
            <rFont val="Tahoma"/>
            <family val="2"/>
          </rPr>
          <t xml:space="preserve">
Enter recommended FTE for each day for the AM shift in this column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Colette Breton:</t>
        </r>
        <r>
          <rPr>
            <sz val="9"/>
            <color indexed="81"/>
            <rFont val="Tahoma"/>
            <family val="2"/>
          </rPr>
          <t xml:space="preserve">
% OK + % surplus from the What If Scenario charts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Colette Breton:</t>
        </r>
        <r>
          <rPr>
            <sz val="9"/>
            <color indexed="81"/>
            <rFont val="Tahoma"/>
            <family val="2"/>
          </rPr>
          <t xml:space="preserve">
Enter recommended FTE for each day for the PM shift in this column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Colette Breton:</t>
        </r>
        <r>
          <rPr>
            <sz val="9"/>
            <color indexed="81"/>
            <rFont val="Tahoma"/>
            <family val="2"/>
          </rPr>
          <t xml:space="preserve">
% OK + % surplus from the What If Scenario charts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</rPr>
          <t>Colette Breton:</t>
        </r>
        <r>
          <rPr>
            <sz val="9"/>
            <color indexed="81"/>
            <rFont val="Tahoma"/>
            <family val="2"/>
          </rPr>
          <t xml:space="preserve">
Enter recommended FTE for each day for the night shift in this column</t>
        </r>
      </text>
    </comment>
    <comment ref="P8" authorId="0" shapeId="0">
      <text>
        <r>
          <rPr>
            <b/>
            <sz val="9"/>
            <color indexed="81"/>
            <rFont val="Tahoma"/>
            <family val="2"/>
          </rPr>
          <t>Colette Breton:</t>
        </r>
        <r>
          <rPr>
            <sz val="9"/>
            <color indexed="81"/>
            <rFont val="Tahoma"/>
            <family val="2"/>
          </rPr>
          <t xml:space="preserve">
% OK + % surplus from the What If Scenario charts</t>
        </r>
      </text>
    </comment>
  </commentList>
</comments>
</file>

<file path=xl/comments2.xml><?xml version="1.0" encoding="utf-8"?>
<comments xmlns="http://schemas.openxmlformats.org/spreadsheetml/2006/main">
  <authors>
    <author>Colette Breton</author>
  </authors>
  <commentList>
    <comment ref="M4" authorId="0" shapeId="0">
      <text>
        <r>
          <rPr>
            <b/>
            <sz val="9"/>
            <color indexed="81"/>
            <rFont val="Tahoma"/>
            <family val="2"/>
          </rPr>
          <t>Colette Breton:</t>
        </r>
        <r>
          <rPr>
            <sz val="9"/>
            <color indexed="81"/>
            <rFont val="Tahoma"/>
            <family val="2"/>
          </rPr>
          <t xml:space="preserve">
Enter HPPD here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Colette Breton:</t>
        </r>
        <r>
          <rPr>
            <sz val="9"/>
            <color indexed="81"/>
            <rFont val="Tahoma"/>
            <family val="2"/>
          </rPr>
          <t xml:space="preserve">
Enter HPPD here</t>
        </r>
      </text>
    </comment>
  </commentList>
</comments>
</file>

<file path=xl/sharedStrings.xml><?xml version="1.0" encoding="utf-8"?>
<sst xmlns="http://schemas.openxmlformats.org/spreadsheetml/2006/main" count="162" uniqueCount="68">
  <si>
    <t>KEY:</t>
  </si>
  <si>
    <t>Low</t>
  </si>
  <si>
    <t>High</t>
  </si>
  <si>
    <t>AM Shifts</t>
  </si>
  <si>
    <t>PM Shifts</t>
  </si>
  <si>
    <t>Night shifts</t>
  </si>
  <si>
    <t>Recommended</t>
  </si>
  <si>
    <t>FTE</t>
  </si>
  <si>
    <t>ok</t>
  </si>
  <si>
    <t>surplus</t>
  </si>
  <si>
    <t>deficit</t>
  </si>
  <si>
    <t>% cover</t>
  </si>
  <si>
    <t>Mon</t>
  </si>
  <si>
    <t>Wed</t>
  </si>
  <si>
    <t>Fri</t>
  </si>
  <si>
    <t>Sat</t>
  </si>
  <si>
    <t>Sun</t>
  </si>
  <si>
    <t>SUM</t>
  </si>
  <si>
    <t>%</t>
  </si>
  <si>
    <t>FTE req. for other prod hours</t>
  </si>
  <si>
    <t>AM</t>
  </si>
  <si>
    <t>PM</t>
  </si>
  <si>
    <t>N</t>
  </si>
  <si>
    <t>EXAMPLE - What If Analysis</t>
  </si>
  <si>
    <t>DHB:</t>
  </si>
  <si>
    <t>Study UID:</t>
  </si>
  <si>
    <t>One Tree</t>
  </si>
  <si>
    <t>TEMPLATE - Staff mix analysis</t>
  </si>
  <si>
    <t>Other productive HPPD from software</t>
  </si>
  <si>
    <t>Tue</t>
  </si>
  <si>
    <t>Thu</t>
  </si>
  <si>
    <t>EXAMPLE - Staff mix analysis</t>
  </si>
  <si>
    <t>Avg.</t>
  </si>
  <si>
    <t>Calculated Other Productive hours per day per shift</t>
  </si>
  <si>
    <t>1. Enter data from the roster re-engineering report into the first 2 tables.</t>
  </si>
  <si>
    <t>2. Enter data other productive HPPD from the software into cell M4</t>
  </si>
  <si>
    <t>Patient 1:1 care of less than 8 hours is included in the calculation of the base FTE.</t>
  </si>
  <si>
    <t>TEMPLATE - Patient 1:1 care analysis</t>
  </si>
  <si>
    <t>From this determine what proportion of 1:1 care episodes are for example, 6 hours or more.</t>
  </si>
  <si>
    <t>Use this information to inform decision-making about the base roster e.g. development of the base roster model; additional HCA vs. RN resource</t>
  </si>
  <si>
    <t>From the Ward patient one on one care report identify the top most common reasons for 1:1 care</t>
  </si>
  <si>
    <t xml:space="preserve">From this determine if each reason for 1:1 care requires HCA or RN/EN </t>
  </si>
  <si>
    <t>Review the Patient 1:1 care charts in the software. The charts display the 1:1 care of 8 hours or more by day and by shift. The software also charts the average hours required.</t>
  </si>
  <si>
    <t>3. FTE req. for other productive hours can be found in the last table (by day and by shift). Assumes TrendCare data is correct and reflects patient need.</t>
  </si>
  <si>
    <t>The following template helps highlight if your roster selection has been consistent across days of the week.</t>
  </si>
  <si>
    <t>Avg clinical HPPD (from roster re-engineering report)</t>
  </si>
  <si>
    <t>Avg clinical HPPD (from Roster re-engineering report)</t>
  </si>
  <si>
    <t>If 1:1 care is occurring every day every shift, it is recommended that some or all of the  FTE is included in the base roster.</t>
  </si>
  <si>
    <t>To determine how much there is download the Ward patient one  on one care report from TrendCare as a csv file.</t>
  </si>
  <si>
    <t>Apply a pivot table to the raw data. Filter hours of 1:1 care into some categories e.g. 8 hours or more, 6-8 hours, 4-6 hours, less than 4 hours.</t>
  </si>
  <si>
    <t>The following tables help you calculate the other productive hours as an FTE. This information can be used to inform your staff mix (regulated vs. non-regulated) decisions.</t>
  </si>
  <si>
    <t>Further analysis of patient 1:1 care is warranted if the total 1:1 care hours approximate 1 FTE every day, every shift (or approx. 6000 hours/annum).</t>
  </si>
  <si>
    <t xml:space="preserve">1. Enter data from the What If Scenario tab. </t>
  </si>
  <si>
    <t>If you are planning to deliver patient 1:1 care every day/shift the you should plan to roster for it.</t>
  </si>
  <si>
    <t>1. How much one on one care is occurring</t>
  </si>
  <si>
    <t>2. The duration of one on one care</t>
  </si>
  <si>
    <t>3. The reasons for one on one care</t>
  </si>
  <si>
    <t>Analysis of 1:1 care should determine the impact on the FTE for the base roster.</t>
  </si>
  <si>
    <t>Analysis should focus on the following:</t>
  </si>
  <si>
    <t xml:space="preserve">1. How much 1:1 care is occurring </t>
  </si>
  <si>
    <t>2. Duration of 1:1 care</t>
  </si>
  <si>
    <t>3. Reasons for 1:1 care</t>
  </si>
  <si>
    <t>EXAMPLE REPORT</t>
  </si>
  <si>
    <t>This report is confidential</t>
  </si>
  <si>
    <t>T:\DHBs\2.MidCentral DHB\Staffing Methodology\FTE 2017\1-1 Care Analysis_28Sep2017.pdf</t>
  </si>
  <si>
    <t>2. Highlight variance to your agreed roster level (e.g. AMs 70% resourced) as per the key.  See example below.</t>
  </si>
  <si>
    <t>Avg Patients/ per day (from Roster re-engineering report)</t>
  </si>
  <si>
    <t>Template - what if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</si>
</sst>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left"/>
    </xf>
    <xf numFmtId="0" fontId="4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9" fontId="0" fillId="0" borderId="0" xfId="0" applyNumberFormat="1"/>
    <xf numFmtId="0" fontId="0" fillId="2" borderId="0" xfId="0" applyFill="1"/>
    <xf numFmtId="9" fontId="0" fillId="2" borderId="0" xfId="0" applyNumberFormat="1" applyFill="1"/>
    <xf numFmtId="0" fontId="0" fillId="0" borderId="0" xfId="0" applyFill="1"/>
    <xf numFmtId="9" fontId="0" fillId="0" borderId="0" xfId="0" applyNumberFormat="1" applyFill="1"/>
    <xf numFmtId="0" fontId="2" fillId="0" borderId="1" xfId="2"/>
    <xf numFmtId="0" fontId="5" fillId="0" borderId="1" xfId="2" applyFont="1"/>
    <xf numFmtId="9" fontId="2" fillId="0" borderId="1" xfId="1" applyFont="1" applyBorder="1"/>
    <xf numFmtId="2" fontId="0" fillId="0" borderId="0" xfId="0" applyNumberFormat="1"/>
    <xf numFmtId="0" fontId="0" fillId="3" borderId="4" xfId="0" applyFill="1" applyBorder="1"/>
    <xf numFmtId="9" fontId="0" fillId="3" borderId="0" xfId="0" applyNumberFormat="1" applyFill="1"/>
    <xf numFmtId="0" fontId="0" fillId="3" borderId="0" xfId="0" applyFill="1"/>
    <xf numFmtId="0" fontId="0" fillId="2" borderId="3" xfId="0" applyFill="1" applyBorder="1"/>
    <xf numFmtId="0" fontId="2" fillId="0" borderId="1" xfId="2" applyFill="1"/>
    <xf numFmtId="9" fontId="2" fillId="0" borderId="5" xfId="1" applyFont="1" applyBorder="1"/>
    <xf numFmtId="0" fontId="0" fillId="0" borderId="6" xfId="0" applyBorder="1"/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vertical="top"/>
    </xf>
    <xf numFmtId="0" fontId="9" fillId="0" borderId="0" xfId="0" applyFont="1"/>
    <xf numFmtId="0" fontId="9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8" fillId="0" borderId="0" xfId="0" applyFont="1"/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/>
    <xf numFmtId="0" fontId="0" fillId="0" borderId="0" xfId="0" applyFont="1" applyAlignment="1">
      <alignment horizontal="left" vertical="top" indent="1"/>
    </xf>
    <xf numFmtId="0" fontId="11" fillId="0" borderId="0" xfId="3"/>
  </cellXfs>
  <cellStyles count="4">
    <cellStyle name="Hyperlink" xfId="3" builtinId="8"/>
    <cellStyle name="Normal" xfId="0" builtinId="0"/>
    <cellStyle name="Percent" xfId="1" builtinId="5"/>
    <cellStyle name="Total" xfId="2" builtinId="25"/>
  </cellStyles>
  <dxfs count="21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border outline="0">
        <bottom style="double">
          <color theme="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835" displayName="Table1835" ref="C8:F17" totalsRowShown="0">
  <autoFilter ref="C8:F17"/>
  <tableColumns count="4">
    <tableColumn id="1" name="ok"/>
    <tableColumn id="2" name="surplus"/>
    <tableColumn id="3" name="deficit"/>
    <tableColumn id="4" name="% cover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7" name="Table7" displayName="Table7" ref="B8:D16" totalsRowCount="1" totalsRowDxfId="13">
  <autoFilter ref="B8:D15"/>
  <tableColumns count="3">
    <tableColumn id="1" name="AM" totalsRowFunction="custom" totalsRowDxfId="12">
      <totalsRowFormula>AVERAGE(Table7[AM])</totalsRowFormula>
    </tableColumn>
    <tableColumn id="2" name="PM" totalsRowFunction="custom" totalsRowDxfId="11">
      <totalsRowFormula>AVERAGE(Table7[PM])</totalsRowFormula>
    </tableColumn>
    <tableColumn id="3" name="N" totalsRowFunction="custom" totalsRowDxfId="10">
      <totalsRowFormula>AVERAGE(Table7[N])</totalsRowFormula>
    </tableColumn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4" name="Table302415" displayName="Table302415" ref="S28:U35" totalsRowShown="0">
  <autoFilter ref="S28:U35"/>
  <tableColumns count="3">
    <tableColumn id="1" name="AM" dataDxfId="9">
      <calculatedColumnFormula>Table1017[[#This Row],[AM]]/8</calculatedColumnFormula>
    </tableColumn>
    <tableColumn id="2" name="PM" dataDxfId="8">
      <calculatedColumnFormula>Table1017[[#This Row],[PM]]/8</calculatedColumnFormula>
    </tableColumn>
    <tableColumn id="3" name="N" dataDxfId="7">
      <calculatedColumnFormula>Table1017[[#This Row],[N]]/8</calculatedColumnFormula>
    </tableColumn>
  </tableColumns>
  <tableStyleInfo name="TableStyleLight14" showFirstColumn="0" showLastColumn="0" showRowStripes="1" showColumnStripes="0"/>
</table>
</file>

<file path=xl/tables/table12.xml><?xml version="1.0" encoding="utf-8"?>
<table xmlns="http://schemas.openxmlformats.org/spreadsheetml/2006/main" id="15" name="Table916" displayName="Table916" ref="H28:J35" totalsRowShown="0">
  <autoFilter ref="H28:J35"/>
  <tableColumns count="3">
    <tableColumn id="1" name="AM"/>
    <tableColumn id="2" name="PM"/>
    <tableColumn id="3" name="N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id="16" name="Table1017" displayName="Table1017" ref="M28:O35" totalsRowShown="0">
  <autoFilter ref="M28:O35"/>
  <tableColumns count="3">
    <tableColumn id="1" name="AM" dataDxfId="6">
      <calculatedColumnFormula>SUM($M$25*$B$37)*Table916[[#This Row],[AM]]</calculatedColumnFormula>
    </tableColumn>
    <tableColumn id="2" name="PM" dataDxfId="5">
      <calculatedColumnFormula>SUM($M$25*$C$37)*Table916[[#This Row],[PM]]</calculatedColumnFormula>
    </tableColumn>
    <tableColumn id="3" name="N" dataDxfId="4">
      <calculatedColumnFormula>SUM($M$25*$D$37)*Table916[[#This Row],[N]]</calculatedColumnFormula>
    </tableColumn>
  </tableColumns>
  <tableStyleInfo name="TableStyleLight13" showFirstColumn="0" showLastColumn="0" showRowStripes="1" showColumnStripes="0"/>
</table>
</file>

<file path=xl/tables/table14.xml><?xml version="1.0" encoding="utf-8"?>
<table xmlns="http://schemas.openxmlformats.org/spreadsheetml/2006/main" id="17" name="Table718" displayName="Table718" ref="B28:D36" totalsRowCount="1" totalsRowDxfId="3">
  <autoFilter ref="B28:D35"/>
  <tableColumns count="3">
    <tableColumn id="1" name="AM" totalsRowFunction="custom" totalsRowDxfId="2">
      <totalsRowFormula>AVERAGE(Table718[AM])</totalsRowFormula>
    </tableColumn>
    <tableColumn id="2" name="PM" totalsRowFunction="custom" totalsRowDxfId="1">
      <totalsRowFormula>AVERAGE(Table718[PM])</totalsRowFormula>
    </tableColumn>
    <tableColumn id="3" name="N" totalsRowFunction="custom" totalsRowDxfId="0">
      <totalsRowFormula>AVERAGE(Table718[N])</totalsRow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037" displayName="Table2037" ref="H8:K17" totalsRowShown="0">
  <autoFilter ref="H8:K17"/>
  <tableColumns count="4">
    <tableColumn id="1" name="ok"/>
    <tableColumn id="2" name="surplus"/>
    <tableColumn id="3" name="deficit"/>
    <tableColumn id="4" name="% cover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Table2239" displayName="Table2239" ref="M8:P17" totalsRowShown="0">
  <autoFilter ref="M8:P17"/>
  <tableColumns count="4">
    <tableColumn id="1" name="ok"/>
    <tableColumn id="2" name="surplus"/>
    <tableColumn id="3" name="deficit"/>
    <tableColumn id="4" name="% cover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4" name="Table18355" displayName="Table18355" ref="C26:F35" totalsRowShown="0">
  <autoFilter ref="C26:F35"/>
  <tableColumns count="4">
    <tableColumn id="1" name="ok"/>
    <tableColumn id="2" name="surplus"/>
    <tableColumn id="3" name="deficit"/>
    <tableColumn id="4" name="% cover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22396" displayName="Table22396" ref="M26:P35" totalsRowShown="0">
  <autoFilter ref="M26:P35"/>
  <tableColumns count="4">
    <tableColumn id="1" name="ok"/>
    <tableColumn id="2" name="surplus"/>
    <tableColumn id="3" name="deficit"/>
    <tableColumn id="4" name="% cover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H26:K35" totalsRowShown="0" tableBorderDxfId="20">
  <autoFilter ref="H26:K35"/>
  <tableColumns count="4">
    <tableColumn id="1" name="ok"/>
    <tableColumn id="2" name="surplus"/>
    <tableColumn id="3" name="deficit"/>
    <tableColumn id="4" name="% cover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id="23" name="Table3024" displayName="Table3024" ref="S8:U15" totalsRowShown="0">
  <autoFilter ref="S8:U15"/>
  <tableColumns count="3">
    <tableColumn id="1" name="AM" dataDxfId="19">
      <calculatedColumnFormula>Table10[[#This Row],[AM]]/8</calculatedColumnFormula>
    </tableColumn>
    <tableColumn id="2" name="PM" dataDxfId="18">
      <calculatedColumnFormula>Table10[[#This Row],[PM]]/8</calculatedColumnFormula>
    </tableColumn>
    <tableColumn id="3" name="N" dataDxfId="17">
      <calculatedColumnFormula>Table10[[#This Row],[N]]/8</calculatedColumnFormula>
    </tableColumn>
  </tableColumns>
  <tableStyleInfo name="TableStyleLight14" showFirstColumn="0" showLastColumn="0" showRowStripes="1" showColumnStripes="0"/>
</table>
</file>

<file path=xl/tables/table8.xml><?xml version="1.0" encoding="utf-8"?>
<table xmlns="http://schemas.openxmlformats.org/spreadsheetml/2006/main" id="9" name="Table9" displayName="Table9" ref="H8:J15" totalsRowShown="0">
  <autoFilter ref="H8:J15"/>
  <tableColumns count="3">
    <tableColumn id="1" name="AM"/>
    <tableColumn id="2" name="PM"/>
    <tableColumn id="3" name="N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0" name="Table10" displayName="Table10" ref="M8:O15" totalsRowShown="0">
  <autoFilter ref="M8:O15"/>
  <tableColumns count="3">
    <tableColumn id="1" name="AM" dataDxfId="16">
      <calculatedColumnFormula>SUM($M$4*$B$17)*Table9[[#This Row],[AM]]</calculatedColumnFormula>
    </tableColumn>
    <tableColumn id="2" name="PM" dataDxfId="15">
      <calculatedColumnFormula>SUM($M$4*$C$17)*Table9[[#This Row],[PM]]</calculatedColumnFormula>
    </tableColumn>
    <tableColumn id="3" name="N" dataDxfId="14">
      <calculatedColumnFormula>SUM($M$4*$D$17)*Table9[[#This Row],[N]]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2.xml"/><Relationship Id="rId3" Type="http://schemas.openxmlformats.org/officeDocument/2006/relationships/table" Target="../tables/table7.xml"/><Relationship Id="rId7" Type="http://schemas.openxmlformats.org/officeDocument/2006/relationships/table" Target="../tables/table1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0.xml"/><Relationship Id="rId11" Type="http://schemas.openxmlformats.org/officeDocument/2006/relationships/comments" Target="../comments2.xml"/><Relationship Id="rId5" Type="http://schemas.openxmlformats.org/officeDocument/2006/relationships/table" Target="../tables/table9.xml"/><Relationship Id="rId10" Type="http://schemas.openxmlformats.org/officeDocument/2006/relationships/table" Target="../tables/table14.xml"/><Relationship Id="rId4" Type="http://schemas.openxmlformats.org/officeDocument/2006/relationships/table" Target="../tables/table8.xml"/><Relationship Id="rId9" Type="http://schemas.openxmlformats.org/officeDocument/2006/relationships/table" Target="../tables/table1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file:///C:\DHBs\2.MidCentral%20DHB\Staffing%20Methodology\FTE%202017\1-1%20Care%20Analysis_28Sep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view="pageLayout" zoomScaleNormal="100" workbookViewId="0">
      <selection activeCell="H1" sqref="H1"/>
    </sheetView>
  </sheetViews>
  <sheetFormatPr defaultRowHeight="15" x14ac:dyDescent="0.25"/>
  <cols>
    <col min="6" max="8" width="9.140625" customWidth="1"/>
    <col min="9" max="9" width="9.5703125" customWidth="1"/>
    <col min="10" max="10" width="9.140625" customWidth="1"/>
    <col min="11" max="11" width="10" customWidth="1"/>
    <col min="12" max="22" width="9.140625" customWidth="1"/>
    <col min="23" max="25" width="9.5703125" bestFit="1" customWidth="1"/>
  </cols>
  <sheetData>
    <row r="1" spans="1:16" ht="23.25" x14ac:dyDescent="0.35">
      <c r="A1" s="1" t="s">
        <v>67</v>
      </c>
      <c r="B1" s="1"/>
      <c r="H1" t="s">
        <v>25</v>
      </c>
      <c r="I1" s="21"/>
      <c r="J1" s="21"/>
      <c r="K1" s="21"/>
      <c r="M1" t="s">
        <v>24</v>
      </c>
      <c r="N1" s="21"/>
      <c r="O1" s="21"/>
      <c r="P1" s="21"/>
    </row>
    <row r="2" spans="1:16" ht="23.25" x14ac:dyDescent="0.35">
      <c r="A2" s="1"/>
      <c r="B2" s="1"/>
      <c r="I2" s="22"/>
      <c r="J2" s="22"/>
      <c r="K2" s="22"/>
      <c r="N2" s="22"/>
      <c r="O2" s="22"/>
      <c r="P2" s="22"/>
    </row>
    <row r="3" spans="1:16" ht="15" customHeight="1" x14ac:dyDescent="0.35">
      <c r="A3" s="26" t="s">
        <v>44</v>
      </c>
      <c r="B3" s="1"/>
      <c r="I3" s="22"/>
      <c r="J3" s="22"/>
      <c r="K3" s="22"/>
      <c r="N3" s="22"/>
      <c r="O3" s="22"/>
      <c r="P3" s="22"/>
    </row>
    <row r="4" spans="1:16" ht="15" customHeight="1" thickBot="1" x14ac:dyDescent="0.4">
      <c r="A4" s="27" t="s">
        <v>52</v>
      </c>
      <c r="B4" s="1"/>
    </row>
    <row r="5" spans="1:16" ht="15.75" thickBot="1" x14ac:dyDescent="0.3">
      <c r="A5" s="28" t="s">
        <v>65</v>
      </c>
      <c r="N5" s="2" t="s">
        <v>0</v>
      </c>
      <c r="O5" s="18" t="s">
        <v>1</v>
      </c>
      <c r="P5" s="15" t="s">
        <v>2</v>
      </c>
    </row>
    <row r="6" spans="1:16" ht="23.25" x14ac:dyDescent="0.35">
      <c r="C6" s="1" t="s">
        <v>3</v>
      </c>
      <c r="F6" s="3">
        <v>365</v>
      </c>
      <c r="H6" s="1" t="s">
        <v>4</v>
      </c>
      <c r="M6" s="1" t="s">
        <v>5</v>
      </c>
    </row>
    <row r="7" spans="1:16" x14ac:dyDescent="0.25">
      <c r="C7" s="4" t="s">
        <v>6</v>
      </c>
      <c r="H7" s="4" t="s">
        <v>6</v>
      </c>
      <c r="M7" s="4" t="s">
        <v>6</v>
      </c>
    </row>
    <row r="8" spans="1:16" x14ac:dyDescent="0.25">
      <c r="B8" s="5" t="s">
        <v>7</v>
      </c>
      <c r="C8" t="s">
        <v>8</v>
      </c>
      <c r="D8" t="s">
        <v>9</v>
      </c>
      <c r="E8" t="s">
        <v>10</v>
      </c>
      <c r="F8" t="s">
        <v>11</v>
      </c>
      <c r="G8" s="5" t="s">
        <v>7</v>
      </c>
      <c r="H8" t="s">
        <v>8</v>
      </c>
      <c r="I8" t="s">
        <v>9</v>
      </c>
      <c r="J8" t="s">
        <v>10</v>
      </c>
      <c r="K8" t="s">
        <v>11</v>
      </c>
      <c r="L8" s="5" t="s">
        <v>7</v>
      </c>
      <c r="M8" t="s">
        <v>8</v>
      </c>
      <c r="N8" t="s">
        <v>9</v>
      </c>
      <c r="O8" t="s">
        <v>10</v>
      </c>
      <c r="P8" t="s">
        <v>11</v>
      </c>
    </row>
    <row r="9" spans="1:16" x14ac:dyDescent="0.25">
      <c r="A9" t="s">
        <v>12</v>
      </c>
      <c r="C9" s="9"/>
      <c r="D9" s="9"/>
      <c r="E9" s="9"/>
      <c r="F9" s="10"/>
      <c r="H9" s="9"/>
      <c r="I9" s="9"/>
      <c r="J9" s="9"/>
      <c r="K9" s="10"/>
      <c r="M9" s="9"/>
      <c r="N9" s="9"/>
      <c r="O9" s="9"/>
      <c r="P9" s="10"/>
    </row>
    <row r="10" spans="1:16" x14ac:dyDescent="0.25">
      <c r="A10" t="s">
        <v>29</v>
      </c>
      <c r="C10" s="9"/>
      <c r="D10" s="9"/>
      <c r="E10" s="9"/>
      <c r="F10" s="10"/>
      <c r="H10" s="9"/>
      <c r="I10" s="9"/>
      <c r="J10" s="9"/>
      <c r="K10" s="10"/>
      <c r="M10" s="9"/>
      <c r="N10" s="9"/>
      <c r="O10" s="9"/>
      <c r="P10" s="10"/>
    </row>
    <row r="11" spans="1:16" x14ac:dyDescent="0.25">
      <c r="A11" t="s">
        <v>13</v>
      </c>
      <c r="C11" s="9"/>
      <c r="D11" s="9"/>
      <c r="E11" s="9"/>
      <c r="F11" s="10"/>
      <c r="H11" s="9"/>
      <c r="I11" s="9"/>
      <c r="J11" s="9"/>
      <c r="K11" s="10"/>
      <c r="M11" s="9"/>
      <c r="N11" s="9"/>
      <c r="O11" s="9"/>
      <c r="P11" s="10"/>
    </row>
    <row r="12" spans="1:16" x14ac:dyDescent="0.25">
      <c r="A12" t="s">
        <v>30</v>
      </c>
      <c r="C12" s="9"/>
      <c r="D12" s="9"/>
      <c r="E12" s="9"/>
      <c r="F12" s="10"/>
      <c r="H12" s="9"/>
      <c r="I12" s="9"/>
      <c r="J12" s="9"/>
      <c r="K12" s="10"/>
      <c r="M12" s="9"/>
      <c r="N12" s="9"/>
      <c r="O12" s="9"/>
      <c r="P12" s="10"/>
    </row>
    <row r="13" spans="1:16" x14ac:dyDescent="0.25">
      <c r="A13" t="s">
        <v>14</v>
      </c>
      <c r="C13" s="9"/>
      <c r="D13" s="9"/>
      <c r="E13" s="9"/>
      <c r="F13" s="10"/>
      <c r="H13" s="9"/>
      <c r="I13" s="9"/>
      <c r="J13" s="9"/>
      <c r="K13" s="10"/>
      <c r="M13" s="9"/>
      <c r="N13" s="9"/>
      <c r="O13" s="9"/>
      <c r="P13" s="10"/>
    </row>
    <row r="14" spans="1:16" x14ac:dyDescent="0.25">
      <c r="A14" t="s">
        <v>15</v>
      </c>
      <c r="C14" s="9"/>
      <c r="D14" s="9"/>
      <c r="E14" s="9"/>
      <c r="F14" s="10"/>
      <c r="H14" s="9"/>
      <c r="I14" s="9"/>
      <c r="J14" s="9"/>
      <c r="K14" s="10"/>
      <c r="M14" s="9"/>
      <c r="N14" s="9"/>
      <c r="O14" s="9"/>
      <c r="P14" s="10"/>
    </row>
    <row r="15" spans="1:16" x14ac:dyDescent="0.25">
      <c r="A15" t="s">
        <v>16</v>
      </c>
      <c r="C15" s="9"/>
      <c r="D15" s="9"/>
      <c r="E15" s="9"/>
      <c r="F15" s="10"/>
      <c r="H15" s="9"/>
      <c r="I15" s="9"/>
      <c r="J15" s="9"/>
      <c r="K15" s="10"/>
      <c r="M15" s="9"/>
      <c r="N15" s="9"/>
      <c r="O15" s="9"/>
      <c r="P15" s="10"/>
    </row>
    <row r="16" spans="1:16" ht="15.75" thickBot="1" x14ac:dyDescent="0.3">
      <c r="A16" s="11" t="s">
        <v>17</v>
      </c>
      <c r="B16" s="11"/>
      <c r="C16" s="11">
        <f t="shared" ref="C16:O16" si="0">SUM(C9:C15)</f>
        <v>0</v>
      </c>
      <c r="D16" s="11">
        <f t="shared" si="0"/>
        <v>0</v>
      </c>
      <c r="E16" s="11">
        <f t="shared" si="0"/>
        <v>0</v>
      </c>
      <c r="F16" s="12"/>
      <c r="G16" s="12"/>
      <c r="H16" s="11">
        <f t="shared" si="0"/>
        <v>0</v>
      </c>
      <c r="I16" s="11">
        <f t="shared" si="0"/>
        <v>0</v>
      </c>
      <c r="J16" s="11">
        <f t="shared" si="0"/>
        <v>0</v>
      </c>
      <c r="K16" s="11"/>
      <c r="L16" s="12"/>
      <c r="M16" s="19">
        <f t="shared" si="0"/>
        <v>0</v>
      </c>
      <c r="N16" s="19">
        <f t="shared" si="0"/>
        <v>0</v>
      </c>
      <c r="O16" s="19">
        <f t="shared" si="0"/>
        <v>0</v>
      </c>
      <c r="P16" s="19"/>
    </row>
    <row r="17" spans="1:16" ht="16.5" thickTop="1" thickBot="1" x14ac:dyDescent="0.3">
      <c r="A17" s="11" t="s">
        <v>18</v>
      </c>
      <c r="B17" s="11"/>
      <c r="C17" s="13">
        <f>C16/$F$6</f>
        <v>0</v>
      </c>
      <c r="D17" s="13">
        <f>D16/$F$6</f>
        <v>0</v>
      </c>
      <c r="E17" s="13">
        <f>E16/$F$6</f>
        <v>0</v>
      </c>
      <c r="F17" s="13"/>
      <c r="G17" s="13"/>
      <c r="H17" s="13">
        <f>H16/$F$6</f>
        <v>0</v>
      </c>
      <c r="I17" s="13">
        <f>I16/$F$6</f>
        <v>0</v>
      </c>
      <c r="J17" s="13">
        <f>J16/$F$6</f>
        <v>0</v>
      </c>
      <c r="K17" s="13"/>
      <c r="L17" s="13"/>
      <c r="M17" s="13">
        <f>M16/$F$6</f>
        <v>0</v>
      </c>
      <c r="N17" s="13">
        <f>N16/$F$6</f>
        <v>0</v>
      </c>
      <c r="O17" s="13">
        <f>O16/$F$6</f>
        <v>0</v>
      </c>
      <c r="P17" s="11"/>
    </row>
    <row r="18" spans="1:16" ht="15.75" thickTop="1" x14ac:dyDescent="0.25"/>
    <row r="21" spans="1:16" ht="23.25" x14ac:dyDescent="0.35">
      <c r="A21" s="1" t="s">
        <v>23</v>
      </c>
      <c r="B21" s="1"/>
      <c r="H21" t="s">
        <v>25</v>
      </c>
      <c r="I21" s="21"/>
      <c r="J21" s="21"/>
      <c r="K21" s="21"/>
      <c r="M21" t="s">
        <v>24</v>
      </c>
      <c r="N21" s="21" t="s">
        <v>26</v>
      </c>
      <c r="O21" s="21"/>
      <c r="P21" s="21"/>
    </row>
    <row r="22" spans="1:16" ht="24" thickBot="1" x14ac:dyDescent="0.4">
      <c r="A22" s="1"/>
      <c r="B22" s="1"/>
      <c r="I22" s="22"/>
      <c r="J22" s="22"/>
      <c r="K22" s="22"/>
    </row>
    <row r="23" spans="1:16" ht="15.75" thickBot="1" x14ac:dyDescent="0.3">
      <c r="N23" s="2" t="s">
        <v>0</v>
      </c>
      <c r="O23" s="18" t="s">
        <v>1</v>
      </c>
      <c r="P23" s="15" t="s">
        <v>2</v>
      </c>
    </row>
    <row r="24" spans="1:16" ht="23.25" x14ac:dyDescent="0.35">
      <c r="C24" s="1" t="s">
        <v>3</v>
      </c>
      <c r="F24" s="3">
        <v>366</v>
      </c>
      <c r="H24" s="1" t="s">
        <v>4</v>
      </c>
      <c r="M24" s="1" t="s">
        <v>5</v>
      </c>
    </row>
    <row r="25" spans="1:16" x14ac:dyDescent="0.25">
      <c r="C25" s="4" t="s">
        <v>6</v>
      </c>
      <c r="H25" s="4" t="s">
        <v>6</v>
      </c>
      <c r="M25" s="4" t="s">
        <v>6</v>
      </c>
    </row>
    <row r="26" spans="1:16" x14ac:dyDescent="0.25">
      <c r="B26" s="5" t="s">
        <v>7</v>
      </c>
      <c r="C26" t="s">
        <v>8</v>
      </c>
      <c r="D26" t="s">
        <v>9</v>
      </c>
      <c r="E26" t="s">
        <v>10</v>
      </c>
      <c r="F26" t="s">
        <v>11</v>
      </c>
      <c r="G26" s="5" t="s">
        <v>7</v>
      </c>
      <c r="H26" t="s">
        <v>8</v>
      </c>
      <c r="I26" t="s">
        <v>9</v>
      </c>
      <c r="J26" t="s">
        <v>10</v>
      </c>
      <c r="K26" t="s">
        <v>11</v>
      </c>
      <c r="L26" s="5" t="s">
        <v>7</v>
      </c>
      <c r="M26" t="s">
        <v>8</v>
      </c>
      <c r="N26" t="s">
        <v>9</v>
      </c>
      <c r="O26" t="s">
        <v>10</v>
      </c>
      <c r="P26" t="s">
        <v>11</v>
      </c>
    </row>
    <row r="27" spans="1:16" x14ac:dyDescent="0.25">
      <c r="A27" t="s">
        <v>12</v>
      </c>
      <c r="B27">
        <v>8.75</v>
      </c>
      <c r="C27">
        <v>21</v>
      </c>
      <c r="D27">
        <v>16</v>
      </c>
      <c r="E27">
        <v>15</v>
      </c>
      <c r="F27" s="8">
        <v>0.71</v>
      </c>
      <c r="G27">
        <v>7</v>
      </c>
      <c r="H27">
        <v>20</v>
      </c>
      <c r="I27">
        <v>22</v>
      </c>
      <c r="J27">
        <v>10</v>
      </c>
      <c r="K27" s="6">
        <v>0.8</v>
      </c>
      <c r="L27">
        <v>4</v>
      </c>
      <c r="M27">
        <v>5</v>
      </c>
      <c r="N27" s="17">
        <v>43</v>
      </c>
      <c r="O27">
        <v>4</v>
      </c>
      <c r="P27" s="16">
        <v>0.93</v>
      </c>
    </row>
    <row r="28" spans="1:16" x14ac:dyDescent="0.25">
      <c r="A28" t="s">
        <v>29</v>
      </c>
      <c r="B28">
        <v>9</v>
      </c>
      <c r="C28">
        <v>18</v>
      </c>
      <c r="D28">
        <v>17</v>
      </c>
      <c r="E28">
        <v>17</v>
      </c>
      <c r="F28" s="6">
        <v>0.77</v>
      </c>
      <c r="G28">
        <v>7</v>
      </c>
      <c r="H28">
        <v>18</v>
      </c>
      <c r="I28">
        <v>22</v>
      </c>
      <c r="J28">
        <v>12</v>
      </c>
      <c r="K28" s="6">
        <v>0.77</v>
      </c>
      <c r="L28">
        <v>4</v>
      </c>
      <c r="M28">
        <v>2</v>
      </c>
      <c r="N28" s="17">
        <v>44</v>
      </c>
      <c r="O28">
        <v>6</v>
      </c>
      <c r="P28" s="16">
        <v>0.89</v>
      </c>
    </row>
    <row r="29" spans="1:16" x14ac:dyDescent="0.25">
      <c r="A29" t="s">
        <v>13</v>
      </c>
      <c r="B29">
        <v>9.25</v>
      </c>
      <c r="C29">
        <v>21</v>
      </c>
      <c r="D29">
        <v>17</v>
      </c>
      <c r="E29">
        <v>15</v>
      </c>
      <c r="F29" s="8">
        <v>0.62</v>
      </c>
      <c r="G29">
        <v>7</v>
      </c>
      <c r="H29">
        <v>18</v>
      </c>
      <c r="I29">
        <v>22</v>
      </c>
      <c r="J29">
        <v>13</v>
      </c>
      <c r="K29" s="6">
        <v>0.76</v>
      </c>
      <c r="L29">
        <v>4</v>
      </c>
      <c r="M29">
        <v>4</v>
      </c>
      <c r="N29" s="17">
        <v>47</v>
      </c>
      <c r="O29">
        <v>2</v>
      </c>
      <c r="P29" s="16">
        <v>0.97</v>
      </c>
    </row>
    <row r="30" spans="1:16" x14ac:dyDescent="0.25">
      <c r="A30" t="s">
        <v>30</v>
      </c>
      <c r="B30">
        <v>9</v>
      </c>
      <c r="C30">
        <v>26</v>
      </c>
      <c r="D30" s="7">
        <v>10</v>
      </c>
      <c r="E30">
        <v>17</v>
      </c>
      <c r="F30" s="8">
        <v>0.68</v>
      </c>
      <c r="G30">
        <v>7</v>
      </c>
      <c r="H30">
        <v>22</v>
      </c>
      <c r="I30">
        <v>26</v>
      </c>
      <c r="J30" s="7">
        <v>5</v>
      </c>
      <c r="K30" s="16">
        <v>0.91</v>
      </c>
      <c r="L30">
        <v>4</v>
      </c>
      <c r="M30">
        <v>6</v>
      </c>
      <c r="N30" s="17">
        <v>44</v>
      </c>
      <c r="O30">
        <v>3</v>
      </c>
      <c r="P30" s="16">
        <v>0.94</v>
      </c>
    </row>
    <row r="31" spans="1:16" x14ac:dyDescent="0.25">
      <c r="A31" t="s">
        <v>14</v>
      </c>
      <c r="B31">
        <v>9</v>
      </c>
      <c r="C31">
        <v>21</v>
      </c>
      <c r="D31">
        <v>18</v>
      </c>
      <c r="E31">
        <v>13</v>
      </c>
      <c r="F31" s="6">
        <v>0.75</v>
      </c>
      <c r="G31">
        <v>7</v>
      </c>
      <c r="H31" s="7">
        <v>15</v>
      </c>
      <c r="I31">
        <v>31</v>
      </c>
      <c r="J31" s="7">
        <v>6</v>
      </c>
      <c r="K31" s="16">
        <v>0.89</v>
      </c>
      <c r="L31">
        <v>4</v>
      </c>
      <c r="M31">
        <v>1</v>
      </c>
      <c r="N31" s="17">
        <v>49</v>
      </c>
      <c r="O31">
        <v>2</v>
      </c>
      <c r="P31" s="16">
        <v>0.96</v>
      </c>
    </row>
    <row r="32" spans="1:16" x14ac:dyDescent="0.25">
      <c r="A32" t="s">
        <v>15</v>
      </c>
      <c r="B32">
        <v>8.5</v>
      </c>
      <c r="C32">
        <v>23</v>
      </c>
      <c r="D32">
        <v>20</v>
      </c>
      <c r="E32" s="7">
        <v>9</v>
      </c>
      <c r="F32" s="16">
        <v>0.82</v>
      </c>
      <c r="G32">
        <v>6.5</v>
      </c>
      <c r="H32" s="7">
        <v>12</v>
      </c>
      <c r="I32">
        <v>28</v>
      </c>
      <c r="J32" s="9">
        <v>12</v>
      </c>
      <c r="K32" s="10">
        <v>0.77</v>
      </c>
      <c r="L32">
        <v>3</v>
      </c>
      <c r="M32">
        <v>14</v>
      </c>
      <c r="N32">
        <v>21</v>
      </c>
      <c r="O32">
        <v>17</v>
      </c>
      <c r="P32" s="8">
        <v>0.67</v>
      </c>
    </row>
    <row r="33" spans="1:16" x14ac:dyDescent="0.25">
      <c r="A33" t="s">
        <v>16</v>
      </c>
      <c r="B33">
        <v>8</v>
      </c>
      <c r="C33">
        <v>19</v>
      </c>
      <c r="D33">
        <v>18</v>
      </c>
      <c r="E33">
        <v>15</v>
      </c>
      <c r="F33" s="8">
        <v>0.72</v>
      </c>
      <c r="G33">
        <v>6.5</v>
      </c>
      <c r="H33">
        <v>18</v>
      </c>
      <c r="I33">
        <v>26</v>
      </c>
      <c r="J33" s="7">
        <v>8</v>
      </c>
      <c r="K33" s="16">
        <v>0.85</v>
      </c>
      <c r="L33">
        <v>3</v>
      </c>
      <c r="M33">
        <v>15</v>
      </c>
      <c r="N33">
        <v>18</v>
      </c>
      <c r="O33">
        <v>19</v>
      </c>
      <c r="P33" s="8">
        <v>0.64</v>
      </c>
    </row>
    <row r="34" spans="1:16" ht="15.75" thickBot="1" x14ac:dyDescent="0.3">
      <c r="A34" s="11" t="s">
        <v>17</v>
      </c>
      <c r="B34" s="11"/>
      <c r="C34" s="11">
        <f t="shared" ref="C34:E34" si="1">SUM(C27:C33)</f>
        <v>149</v>
      </c>
      <c r="D34" s="11">
        <f t="shared" si="1"/>
        <v>116</v>
      </c>
      <c r="E34" s="11">
        <f t="shared" si="1"/>
        <v>101</v>
      </c>
      <c r="F34" s="12"/>
      <c r="G34" s="12"/>
      <c r="H34" s="11">
        <f t="shared" ref="H34:J34" si="2">SUM(H27:H33)</f>
        <v>123</v>
      </c>
      <c r="I34" s="11">
        <f t="shared" si="2"/>
        <v>177</v>
      </c>
      <c r="J34" s="11">
        <f t="shared" si="2"/>
        <v>66</v>
      </c>
      <c r="K34" s="11"/>
      <c r="L34" s="12"/>
      <c r="M34" s="11">
        <f t="shared" ref="M34:O34" si="3">SUM(M27:M33)</f>
        <v>47</v>
      </c>
      <c r="N34" s="11">
        <f t="shared" si="3"/>
        <v>266</v>
      </c>
      <c r="O34" s="11">
        <f t="shared" si="3"/>
        <v>53</v>
      </c>
      <c r="P34" s="11"/>
    </row>
    <row r="35" spans="1:16" ht="16.5" thickTop="1" thickBot="1" x14ac:dyDescent="0.3">
      <c r="A35" s="11" t="s">
        <v>18</v>
      </c>
      <c r="B35" s="11"/>
      <c r="C35" s="13">
        <f>C34/$F$6</f>
        <v>0.40821917808219177</v>
      </c>
      <c r="D35" s="13">
        <f>D34/$F$6</f>
        <v>0.31780821917808222</v>
      </c>
      <c r="E35" s="13">
        <f>E34/$F$6</f>
        <v>0.27671232876712326</v>
      </c>
      <c r="F35" s="13"/>
      <c r="G35" s="13"/>
      <c r="H35" s="20">
        <f>H34/$F$6</f>
        <v>0.33698630136986302</v>
      </c>
      <c r="I35" s="20">
        <f>I34/$F$6</f>
        <v>0.48493150684931507</v>
      </c>
      <c r="J35" s="20">
        <f>J34/$F$6</f>
        <v>0.18082191780821918</v>
      </c>
      <c r="K35" s="20"/>
      <c r="L35" s="13"/>
      <c r="M35" s="13">
        <f>M34/$F$6</f>
        <v>0.12876712328767123</v>
      </c>
      <c r="N35" s="13">
        <f>N34/$F$6</f>
        <v>0.72876712328767124</v>
      </c>
      <c r="O35" s="13">
        <f>O34/$F$6</f>
        <v>0.14520547945205478</v>
      </c>
      <c r="P35" s="11"/>
    </row>
    <row r="36" spans="1:16" ht="15.75" thickTop="1" x14ac:dyDescent="0.25"/>
  </sheetData>
  <pageMargins left="0.7" right="0.7" top="0.75" bottom="0.75" header="0.3" footer="0.3"/>
  <pageSetup scale="82" orientation="landscape" r:id="rId1"/>
  <headerFooter>
    <oddHeader>&amp;LCCDM Programme&amp;RFTE calculation</oddHeader>
    <oddFooter>&amp;L&amp;F&amp;C(c) Ministry of Health, NZ 2017&amp;RPage &amp;P of &amp;N</oddFooter>
  </headerFooter>
  <legacy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7"/>
  <sheetViews>
    <sheetView view="pageLayout" topLeftCell="A18" zoomScaleNormal="100" workbookViewId="0">
      <selection activeCell="A27" sqref="A27"/>
    </sheetView>
  </sheetViews>
  <sheetFormatPr defaultRowHeight="15" x14ac:dyDescent="0.25"/>
  <cols>
    <col min="8" max="11" width="9.140625" customWidth="1"/>
    <col min="12" max="12" width="16.7109375" customWidth="1"/>
    <col min="13" max="18" width="9.140625" customWidth="1"/>
    <col min="19" max="21" width="9.5703125" bestFit="1" customWidth="1"/>
  </cols>
  <sheetData>
    <row r="1" spans="1:21" ht="23.25" x14ac:dyDescent="0.35">
      <c r="A1" s="1" t="s">
        <v>27</v>
      </c>
      <c r="B1" s="1"/>
      <c r="C1" s="1"/>
      <c r="D1" s="1"/>
      <c r="E1" s="1"/>
      <c r="F1" s="1"/>
      <c r="G1" s="1"/>
      <c r="H1" t="s">
        <v>25</v>
      </c>
      <c r="I1" s="21"/>
      <c r="J1" s="21"/>
      <c r="K1" s="21"/>
      <c r="M1" t="s">
        <v>24</v>
      </c>
      <c r="N1" s="21"/>
      <c r="O1" s="21"/>
      <c r="P1" s="21"/>
    </row>
    <row r="2" spans="1:21" ht="23.25" x14ac:dyDescent="0.35">
      <c r="A2" s="26" t="s">
        <v>50</v>
      </c>
      <c r="B2" s="1"/>
      <c r="C2" s="1"/>
      <c r="D2" s="1"/>
      <c r="E2" s="1"/>
      <c r="F2" s="1"/>
      <c r="G2" s="1"/>
    </row>
    <row r="3" spans="1:21" ht="15.75" thickBot="1" x14ac:dyDescent="0.3">
      <c r="A3" s="27" t="s">
        <v>34</v>
      </c>
    </row>
    <row r="4" spans="1:21" ht="15.75" thickBot="1" x14ac:dyDescent="0.3">
      <c r="A4" s="27" t="s">
        <v>35</v>
      </c>
      <c r="M4" s="23"/>
      <c r="N4" s="29" t="s">
        <v>28</v>
      </c>
    </row>
    <row r="5" spans="1:21" x14ac:dyDescent="0.25">
      <c r="A5" s="27" t="s">
        <v>43</v>
      </c>
      <c r="M5" s="24"/>
    </row>
    <row r="6" spans="1:21" x14ac:dyDescent="0.25">
      <c r="M6" s="22"/>
    </row>
    <row r="7" spans="1:21" x14ac:dyDescent="0.25">
      <c r="A7" s="4" t="s">
        <v>45</v>
      </c>
      <c r="H7" s="4" t="s">
        <v>66</v>
      </c>
      <c r="M7" s="4" t="s">
        <v>33</v>
      </c>
      <c r="S7" s="4" t="s">
        <v>19</v>
      </c>
    </row>
    <row r="8" spans="1:21" x14ac:dyDescent="0.25">
      <c r="B8" t="s">
        <v>20</v>
      </c>
      <c r="C8" t="s">
        <v>21</v>
      </c>
      <c r="D8" t="s">
        <v>22</v>
      </c>
      <c r="H8" t="s">
        <v>20</v>
      </c>
      <c r="I8" t="s">
        <v>21</v>
      </c>
      <c r="J8" t="s">
        <v>22</v>
      </c>
      <c r="M8" t="s">
        <v>20</v>
      </c>
      <c r="N8" t="s">
        <v>21</v>
      </c>
      <c r="O8" t="s">
        <v>22</v>
      </c>
      <c r="S8" t="s">
        <v>20</v>
      </c>
      <c r="T8" t="s">
        <v>21</v>
      </c>
      <c r="U8" t="s">
        <v>22</v>
      </c>
    </row>
    <row r="9" spans="1:21" x14ac:dyDescent="0.25">
      <c r="A9" t="s">
        <v>12</v>
      </c>
      <c r="M9" s="14" t="e">
        <f>SUM($M$4*$B$17)*Table9[[#This Row],[AM]]</f>
        <v>#DIV/0!</v>
      </c>
      <c r="N9" s="14" t="e">
        <f>SUM($M$4*$C$17)*Table9[[#This Row],[PM]]</f>
        <v>#DIV/0!</v>
      </c>
      <c r="O9" s="14" t="e">
        <f>SUM($M$4*$D$17)*Table9[[#This Row],[N]]</f>
        <v>#DIV/0!</v>
      </c>
      <c r="S9" s="14" t="e">
        <f>Table10[[#This Row],[AM]]/8</f>
        <v>#DIV/0!</v>
      </c>
      <c r="T9" s="14" t="e">
        <f>Table10[[#This Row],[PM]]/8</f>
        <v>#DIV/0!</v>
      </c>
      <c r="U9" s="14" t="e">
        <f>Table10[[#This Row],[N]]/8</f>
        <v>#DIV/0!</v>
      </c>
    </row>
    <row r="10" spans="1:21" x14ac:dyDescent="0.25">
      <c r="A10" t="s">
        <v>29</v>
      </c>
      <c r="M10" s="14" t="e">
        <f>SUM($M$4*$B$17)*Table9[[#This Row],[AM]]</f>
        <v>#DIV/0!</v>
      </c>
      <c r="N10" s="14" t="e">
        <f>SUM($M$4*$C$17)*Table9[[#This Row],[PM]]</f>
        <v>#DIV/0!</v>
      </c>
      <c r="O10" s="14" t="e">
        <f>SUM($M$4*$D$17)*Table9[[#This Row],[N]]</f>
        <v>#DIV/0!</v>
      </c>
      <c r="S10" s="14" t="e">
        <f>Table10[[#This Row],[AM]]/8</f>
        <v>#DIV/0!</v>
      </c>
      <c r="T10" s="14" t="e">
        <f>Table10[[#This Row],[PM]]/8</f>
        <v>#DIV/0!</v>
      </c>
      <c r="U10" s="14" t="e">
        <f>Table10[[#This Row],[N]]/8</f>
        <v>#DIV/0!</v>
      </c>
    </row>
    <row r="11" spans="1:21" x14ac:dyDescent="0.25">
      <c r="A11" t="s">
        <v>13</v>
      </c>
      <c r="M11" s="14" t="e">
        <f>SUM($M$4*$B$17)*Table9[[#This Row],[AM]]</f>
        <v>#DIV/0!</v>
      </c>
      <c r="N11" s="14" t="e">
        <f>SUM($M$4*$C$17)*Table9[[#This Row],[PM]]</f>
        <v>#DIV/0!</v>
      </c>
      <c r="O11" s="14" t="e">
        <f>SUM($M$4*$D$17)*Table9[[#This Row],[N]]</f>
        <v>#DIV/0!</v>
      </c>
      <c r="S11" s="14" t="e">
        <f>Table10[[#This Row],[AM]]/8</f>
        <v>#DIV/0!</v>
      </c>
      <c r="T11" s="14" t="e">
        <f>Table10[[#This Row],[PM]]/8</f>
        <v>#DIV/0!</v>
      </c>
      <c r="U11" s="14" t="e">
        <f>Table10[[#This Row],[N]]/8</f>
        <v>#DIV/0!</v>
      </c>
    </row>
    <row r="12" spans="1:21" x14ac:dyDescent="0.25">
      <c r="A12" t="s">
        <v>30</v>
      </c>
      <c r="M12" s="14" t="e">
        <f>SUM($M$4*$B$17)*Table9[[#This Row],[AM]]</f>
        <v>#DIV/0!</v>
      </c>
      <c r="N12" s="14" t="e">
        <f>SUM($M$4*$C$17)*Table9[[#This Row],[PM]]</f>
        <v>#DIV/0!</v>
      </c>
      <c r="O12" s="14" t="e">
        <f>SUM($M$4*$D$17)*Table9[[#This Row],[N]]</f>
        <v>#DIV/0!</v>
      </c>
      <c r="S12" s="14" t="e">
        <f>Table10[[#This Row],[AM]]/8</f>
        <v>#DIV/0!</v>
      </c>
      <c r="T12" s="14" t="e">
        <f>Table10[[#This Row],[PM]]/8</f>
        <v>#DIV/0!</v>
      </c>
      <c r="U12" s="14" t="e">
        <f>Table10[[#This Row],[N]]/8</f>
        <v>#DIV/0!</v>
      </c>
    </row>
    <row r="13" spans="1:21" x14ac:dyDescent="0.25">
      <c r="A13" t="s">
        <v>14</v>
      </c>
      <c r="M13" s="14" t="e">
        <f>SUM($M$4*$B$17)*Table9[[#This Row],[AM]]</f>
        <v>#DIV/0!</v>
      </c>
      <c r="N13" s="14" t="e">
        <f>SUM($M$4*$C$17)*Table9[[#This Row],[PM]]</f>
        <v>#DIV/0!</v>
      </c>
      <c r="O13" s="14" t="e">
        <f>SUM($M$4*$D$17)*Table9[[#This Row],[N]]</f>
        <v>#DIV/0!</v>
      </c>
      <c r="S13" s="14" t="e">
        <f>Table10[[#This Row],[AM]]/8</f>
        <v>#DIV/0!</v>
      </c>
      <c r="T13" s="14" t="e">
        <f>Table10[[#This Row],[PM]]/8</f>
        <v>#DIV/0!</v>
      </c>
      <c r="U13" s="14" t="e">
        <f>Table10[[#This Row],[N]]/8</f>
        <v>#DIV/0!</v>
      </c>
    </row>
    <row r="14" spans="1:21" x14ac:dyDescent="0.25">
      <c r="A14" t="s">
        <v>15</v>
      </c>
      <c r="M14" s="14" t="e">
        <f>SUM($M$4*$B$17)*Table9[[#This Row],[AM]]</f>
        <v>#DIV/0!</v>
      </c>
      <c r="N14" s="14" t="e">
        <f>SUM($M$4*$C$17)*Table9[[#This Row],[PM]]</f>
        <v>#DIV/0!</v>
      </c>
      <c r="O14" s="14" t="e">
        <f>SUM($M$4*$D$17)*Table9[[#This Row],[N]]</f>
        <v>#DIV/0!</v>
      </c>
      <c r="S14" s="14" t="e">
        <f>Table10[[#This Row],[AM]]/8</f>
        <v>#DIV/0!</v>
      </c>
      <c r="T14" s="14" t="e">
        <f>Table10[[#This Row],[PM]]/8</f>
        <v>#DIV/0!</v>
      </c>
      <c r="U14" s="14" t="e">
        <f>Table10[[#This Row],[N]]/8</f>
        <v>#DIV/0!</v>
      </c>
    </row>
    <row r="15" spans="1:21" x14ac:dyDescent="0.25">
      <c r="A15" t="s">
        <v>16</v>
      </c>
      <c r="M15" s="14" t="e">
        <f>SUM($M$4*$B$17)*Table9[[#This Row],[AM]]</f>
        <v>#DIV/0!</v>
      </c>
      <c r="N15" s="14" t="e">
        <f>SUM($M$4*$C$17)*Table9[[#This Row],[PM]]</f>
        <v>#DIV/0!</v>
      </c>
      <c r="O15" s="14" t="e">
        <f>SUM($M$4*$D$17)*Table9[[#This Row],[N]]</f>
        <v>#DIV/0!</v>
      </c>
      <c r="S15" s="14" t="e">
        <f>Table10[[#This Row],[AM]]/8</f>
        <v>#DIV/0!</v>
      </c>
      <c r="T15" s="14" t="e">
        <f>Table10[[#This Row],[PM]]/8</f>
        <v>#DIV/0!</v>
      </c>
      <c r="U15" s="14" t="e">
        <f>Table10[[#This Row],[N]]/8</f>
        <v>#DIV/0!</v>
      </c>
    </row>
    <row r="16" spans="1:21" x14ac:dyDescent="0.25">
      <c r="A16" t="s">
        <v>32</v>
      </c>
      <c r="B16" s="14" t="e">
        <f>AVERAGE(Table7[AM])</f>
        <v>#DIV/0!</v>
      </c>
      <c r="C16" s="14" t="e">
        <f>AVERAGE(Table7[PM])</f>
        <v>#DIV/0!</v>
      </c>
      <c r="D16" s="14" t="e">
        <f>AVERAGE(Table7[N])</f>
        <v>#DIV/0!</v>
      </c>
      <c r="E16" t="e">
        <f>SUM(Table7[[#Totals],[AM]:[N]])</f>
        <v>#DIV/0!</v>
      </c>
    </row>
    <row r="17" spans="1:21" x14ac:dyDescent="0.25">
      <c r="A17" t="s">
        <v>18</v>
      </c>
      <c r="B17" t="e">
        <f>Table7[[#Totals],[AM]]/$E$16</f>
        <v>#DIV/0!</v>
      </c>
      <c r="C17" t="e">
        <f>Table7[[#Totals],[PM]]/$E$16</f>
        <v>#DIV/0!</v>
      </c>
      <c r="D17" t="e">
        <f>Table7[[#Totals],[N]]/$E$16</f>
        <v>#DIV/0!</v>
      </c>
    </row>
    <row r="23" spans="1:21" ht="23.25" x14ac:dyDescent="0.35">
      <c r="A23" s="1" t="s">
        <v>31</v>
      </c>
      <c r="B23" s="1"/>
      <c r="C23" s="1"/>
      <c r="D23" s="1"/>
      <c r="E23" s="1"/>
      <c r="F23" s="1"/>
      <c r="G23" s="1"/>
    </row>
    <row r="24" spans="1:21" ht="15.75" thickBot="1" x14ac:dyDescent="0.3"/>
    <row r="25" spans="1:21" ht="15.75" thickBot="1" x14ac:dyDescent="0.3">
      <c r="M25" s="23">
        <v>0.73</v>
      </c>
      <c r="N25" t="s">
        <v>28</v>
      </c>
    </row>
    <row r="26" spans="1:21" x14ac:dyDescent="0.25">
      <c r="M26" s="22"/>
    </row>
    <row r="27" spans="1:21" x14ac:dyDescent="0.25">
      <c r="A27" s="4" t="s">
        <v>46</v>
      </c>
      <c r="H27" s="4" t="s">
        <v>66</v>
      </c>
      <c r="M27" s="4" t="s">
        <v>33</v>
      </c>
      <c r="S27" s="4" t="s">
        <v>19</v>
      </c>
    </row>
    <row r="28" spans="1:21" x14ac:dyDescent="0.25">
      <c r="B28" t="s">
        <v>20</v>
      </c>
      <c r="C28" t="s">
        <v>21</v>
      </c>
      <c r="D28" t="s">
        <v>22</v>
      </c>
      <c r="H28" t="s">
        <v>20</v>
      </c>
      <c r="I28" t="s">
        <v>21</v>
      </c>
      <c r="J28" t="s">
        <v>22</v>
      </c>
      <c r="M28" t="s">
        <v>20</v>
      </c>
      <c r="N28" t="s">
        <v>21</v>
      </c>
      <c r="O28" t="s">
        <v>22</v>
      </c>
      <c r="S28" t="s">
        <v>20</v>
      </c>
      <c r="T28" t="s">
        <v>21</v>
      </c>
      <c r="U28" t="s">
        <v>22</v>
      </c>
    </row>
    <row r="29" spans="1:21" x14ac:dyDescent="0.25">
      <c r="A29" t="s">
        <v>12</v>
      </c>
      <c r="B29">
        <v>1.85</v>
      </c>
      <c r="C29">
        <v>1.48</v>
      </c>
      <c r="D29">
        <v>1.01</v>
      </c>
      <c r="H29">
        <v>23.65</v>
      </c>
      <c r="I29">
        <v>22.35</v>
      </c>
      <c r="J29">
        <v>18.690000000000001</v>
      </c>
      <c r="M29" s="14">
        <f>SUM($M$25*$B$37)*Table916[[#This Row],[AM]]</f>
        <v>7.183619540229885</v>
      </c>
      <c r="N29" s="14">
        <f>SUM($M$25*$C$37)*Table916[[#This Row],[PM]]</f>
        <v>5.5456625615763544</v>
      </c>
      <c r="O29" s="14">
        <f>SUM($M$25*$D$37)*Table916[[#This Row],[N]]</f>
        <v>3.3291524137931048</v>
      </c>
      <c r="S29" s="14">
        <f>Table1017[[#This Row],[AM]]/8</f>
        <v>0.89795244252873563</v>
      </c>
      <c r="T29" s="14">
        <f>Table1017[[#This Row],[PM]]/8</f>
        <v>0.6932078201970443</v>
      </c>
      <c r="U29" s="14">
        <f>Table1017[[#This Row],[N]]/8</f>
        <v>0.4161440517241381</v>
      </c>
    </row>
    <row r="30" spans="1:21" x14ac:dyDescent="0.25">
      <c r="A30" t="s">
        <v>29</v>
      </c>
      <c r="B30">
        <v>1.76</v>
      </c>
      <c r="C30">
        <v>1.5</v>
      </c>
      <c r="D30">
        <v>1.03</v>
      </c>
      <c r="H30">
        <v>25.06</v>
      </c>
      <c r="I30">
        <v>22.75</v>
      </c>
      <c r="J30">
        <v>19.38</v>
      </c>
      <c r="M30" s="14">
        <f>SUM($M$25*$B$37)*Table916[[#This Row],[AM]]</f>
        <v>7.6119029885057472</v>
      </c>
      <c r="N30" s="14">
        <f>SUM($M$25*$C$37)*Table916[[#This Row],[PM]]</f>
        <v>5.6449137931034477</v>
      </c>
      <c r="O30" s="14">
        <f>SUM($M$25*$D$37)*Table916[[#This Row],[N]]</f>
        <v>3.4520585221674884</v>
      </c>
      <c r="S30" s="14">
        <f>Table1017[[#This Row],[AM]]/8</f>
        <v>0.9514878735632184</v>
      </c>
      <c r="T30" s="14">
        <f>Table1017[[#This Row],[PM]]/8</f>
        <v>0.70561422413793096</v>
      </c>
      <c r="U30" s="14">
        <f>Table1017[[#This Row],[N]]/8</f>
        <v>0.43150731527093605</v>
      </c>
    </row>
    <row r="31" spans="1:21" x14ac:dyDescent="0.25">
      <c r="A31" t="s">
        <v>13</v>
      </c>
      <c r="B31">
        <v>1.75</v>
      </c>
      <c r="C31">
        <v>1.43</v>
      </c>
      <c r="D31">
        <v>1.07</v>
      </c>
      <c r="H31">
        <v>26.12</v>
      </c>
      <c r="I31">
        <v>22.48</v>
      </c>
      <c r="J31">
        <v>18.23</v>
      </c>
      <c r="M31" s="14">
        <f>SUM($M$25*$B$37)*Table916[[#This Row],[AM]]</f>
        <v>7.9338749425287372</v>
      </c>
      <c r="N31" s="14">
        <f>SUM($M$25*$C$37)*Table916[[#This Row],[PM]]</f>
        <v>5.5779192118226595</v>
      </c>
      <c r="O31" s="14">
        <f>SUM($M$25*$D$37)*Table916[[#This Row],[N]]</f>
        <v>3.2472150082101816</v>
      </c>
      <c r="S31" s="14">
        <f>Table1017[[#This Row],[AM]]/8</f>
        <v>0.99173436781609214</v>
      </c>
      <c r="T31" s="14">
        <f>Table1017[[#This Row],[PM]]/8</f>
        <v>0.69723990147783244</v>
      </c>
      <c r="U31" s="14">
        <f>Table1017[[#This Row],[N]]/8</f>
        <v>0.4059018760262727</v>
      </c>
    </row>
    <row r="32" spans="1:21" x14ac:dyDescent="0.25">
      <c r="A32" t="s">
        <v>30</v>
      </c>
      <c r="B32">
        <v>1.75</v>
      </c>
      <c r="C32">
        <v>1.39</v>
      </c>
      <c r="D32">
        <v>1.06</v>
      </c>
      <c r="H32">
        <v>25.04</v>
      </c>
      <c r="I32">
        <v>20.9</v>
      </c>
      <c r="J32">
        <v>17.02</v>
      </c>
      <c r="M32" s="14">
        <f>SUM($M$25*$B$37)*Table916[[#This Row],[AM]]</f>
        <v>7.6058280459770122</v>
      </c>
      <c r="N32" s="14">
        <f>SUM($M$25*$C$37)*Table916[[#This Row],[PM]]</f>
        <v>5.1858768472906398</v>
      </c>
      <c r="O32" s="14">
        <f>SUM($M$25*$D$37)*Table916[[#This Row],[N]]</f>
        <v>3.0316840065681454</v>
      </c>
      <c r="S32" s="14">
        <f>Table1017[[#This Row],[AM]]/8</f>
        <v>0.95072850574712653</v>
      </c>
      <c r="T32" s="14">
        <f>Table1017[[#This Row],[PM]]/8</f>
        <v>0.64823460591132998</v>
      </c>
      <c r="U32" s="14">
        <f>Table1017[[#This Row],[N]]/8</f>
        <v>0.37896050082101818</v>
      </c>
    </row>
    <row r="33" spans="1:21" x14ac:dyDescent="0.25">
      <c r="A33" t="s">
        <v>14</v>
      </c>
      <c r="B33">
        <v>1.73</v>
      </c>
      <c r="C33">
        <v>1.44</v>
      </c>
      <c r="D33">
        <v>1.05</v>
      </c>
      <c r="H33">
        <v>21.11</v>
      </c>
      <c r="I33">
        <v>18.940000000000001</v>
      </c>
      <c r="J33">
        <v>14.62</v>
      </c>
      <c r="M33" s="14">
        <f>SUM($M$25*$B$37)*Table916[[#This Row],[AM]]</f>
        <v>6.4121018390804601</v>
      </c>
      <c r="N33" s="14">
        <f>SUM($M$25*$C$37)*Table916[[#This Row],[PM]]</f>
        <v>4.699545812807882</v>
      </c>
      <c r="O33" s="14">
        <f>SUM($M$25*$D$37)*Table916[[#This Row],[N]]</f>
        <v>2.6041844991789826</v>
      </c>
      <c r="S33" s="14">
        <f>Table1017[[#This Row],[AM]]/8</f>
        <v>0.80151272988505751</v>
      </c>
      <c r="T33" s="14">
        <f>Table1017[[#This Row],[PM]]/8</f>
        <v>0.58744322660098525</v>
      </c>
      <c r="U33" s="14">
        <f>Table1017[[#This Row],[N]]/8</f>
        <v>0.32552306239737283</v>
      </c>
    </row>
    <row r="34" spans="1:21" x14ac:dyDescent="0.25">
      <c r="A34" t="s">
        <v>15</v>
      </c>
      <c r="B34">
        <v>1.91</v>
      </c>
      <c r="C34">
        <v>1.58</v>
      </c>
      <c r="D34">
        <v>1.1000000000000001</v>
      </c>
      <c r="H34">
        <v>15.9</v>
      </c>
      <c r="I34">
        <v>14.4</v>
      </c>
      <c r="J34">
        <v>14.19</v>
      </c>
      <c r="M34" s="14">
        <f>SUM($M$25*$B$37)*Table916[[#This Row],[AM]]</f>
        <v>4.8295793103448279</v>
      </c>
      <c r="N34" s="14">
        <f>SUM($M$25*$C$37)*Table916[[#This Row],[PM]]</f>
        <v>3.5730443349753691</v>
      </c>
      <c r="O34" s="14">
        <f>SUM($M$25*$D$37)*Table916[[#This Row],[N]]</f>
        <v>2.5275908374384244</v>
      </c>
      <c r="S34" s="14">
        <f>Table1017[[#This Row],[AM]]/8</f>
        <v>0.60369741379310349</v>
      </c>
      <c r="T34" s="14">
        <f>Table1017[[#This Row],[PM]]/8</f>
        <v>0.44663054187192114</v>
      </c>
      <c r="U34" s="14">
        <f>Table1017[[#This Row],[N]]/8</f>
        <v>0.31594885467980305</v>
      </c>
    </row>
    <row r="35" spans="1:21" x14ac:dyDescent="0.25">
      <c r="A35" t="s">
        <v>16</v>
      </c>
      <c r="B35">
        <v>1.92</v>
      </c>
      <c r="C35">
        <v>1.53</v>
      </c>
      <c r="D35">
        <v>1.1100000000000001</v>
      </c>
      <c r="H35">
        <v>15.96</v>
      </c>
      <c r="I35">
        <v>16.73</v>
      </c>
      <c r="J35">
        <v>17.12</v>
      </c>
      <c r="M35" s="14">
        <f>SUM($M$25*$B$37)*Table916[[#This Row],[AM]]</f>
        <v>4.8478041379310355</v>
      </c>
      <c r="N35" s="14">
        <f>SUM($M$25*$C$37)*Table916[[#This Row],[PM]]</f>
        <v>4.1511827586206893</v>
      </c>
      <c r="O35" s="14">
        <f>SUM($M$25*$D$37)*Table916[[#This Row],[N]]</f>
        <v>3.0494964860426941</v>
      </c>
      <c r="S35" s="14">
        <f>Table1017[[#This Row],[AM]]/8</f>
        <v>0.60597551724137944</v>
      </c>
      <c r="T35" s="14">
        <f>Table1017[[#This Row],[PM]]/8</f>
        <v>0.51889784482758616</v>
      </c>
      <c r="U35" s="14">
        <f>Table1017[[#This Row],[N]]/8</f>
        <v>0.38118706075533676</v>
      </c>
    </row>
    <row r="36" spans="1:21" x14ac:dyDescent="0.25">
      <c r="A36" t="s">
        <v>32</v>
      </c>
      <c r="B36" s="14">
        <f>AVERAGE(Table718[AM])</f>
        <v>1.81</v>
      </c>
      <c r="C36" s="14">
        <f>AVERAGE(Table718[PM])</f>
        <v>1.4785714285714284</v>
      </c>
      <c r="D36" s="14">
        <f>AVERAGE(Table718[N])</f>
        <v>1.0614285714285716</v>
      </c>
      <c r="E36">
        <f>SUM(Table718[[#Totals],[AM]:[N]])</f>
        <v>4.3499999999999996</v>
      </c>
    </row>
    <row r="37" spans="1:21" x14ac:dyDescent="0.25">
      <c r="A37" t="s">
        <v>18</v>
      </c>
      <c r="B37">
        <f>Table718[[#Totals],[AM]]/$E$36</f>
        <v>0.41609195402298854</v>
      </c>
      <c r="C37">
        <f>Table718[[#Totals],[PM]]/$E$36</f>
        <v>0.33990147783251229</v>
      </c>
      <c r="D37">
        <f>Table718[[#Totals],[N]]/$E$36</f>
        <v>0.24400656814449925</v>
      </c>
    </row>
  </sheetData>
  <pageMargins left="0.7" right="0.7" top="0.75" bottom="0.75" header="0.3" footer="0.3"/>
  <pageSetup scale="58" orientation="landscape" r:id="rId1"/>
  <headerFooter>
    <oddHeader>&amp;LCCDM Programme&amp;RFTE calculation</oddHeader>
    <oddFooter>&amp;L&amp;F&amp;C(c) Ministry of Health, NZ 2017&amp;RPage &amp;P of &amp;N</oddFooter>
  </headerFooter>
  <legacyDrawing r:id="rId2"/>
  <tableParts count="8"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view="pageLayout" zoomScaleNormal="100" workbookViewId="0">
      <selection activeCell="H1" sqref="H1"/>
    </sheetView>
  </sheetViews>
  <sheetFormatPr defaultRowHeight="15" x14ac:dyDescent="0.25"/>
  <sheetData>
    <row r="1" spans="1:16" ht="23.25" x14ac:dyDescent="0.35">
      <c r="A1" s="1" t="s">
        <v>37</v>
      </c>
      <c r="H1" t="s">
        <v>25</v>
      </c>
      <c r="I1" s="21"/>
      <c r="J1" s="21"/>
      <c r="K1" s="21"/>
      <c r="M1" t="s">
        <v>24</v>
      </c>
      <c r="N1" s="21"/>
      <c r="O1" s="21"/>
      <c r="P1" s="21"/>
    </row>
    <row r="3" spans="1:16" x14ac:dyDescent="0.25">
      <c r="A3" t="s">
        <v>51</v>
      </c>
    </row>
    <row r="4" spans="1:16" x14ac:dyDescent="0.25">
      <c r="A4" t="s">
        <v>57</v>
      </c>
    </row>
    <row r="5" spans="1:16" x14ac:dyDescent="0.25">
      <c r="A5" t="s">
        <v>58</v>
      </c>
    </row>
    <row r="6" spans="1:16" x14ac:dyDescent="0.25">
      <c r="A6" s="33" t="s">
        <v>54</v>
      </c>
      <c r="B6" s="25"/>
    </row>
    <row r="7" spans="1:16" x14ac:dyDescent="0.25">
      <c r="A7" s="33" t="s">
        <v>55</v>
      </c>
      <c r="B7" s="25"/>
    </row>
    <row r="8" spans="1:16" x14ac:dyDescent="0.25">
      <c r="A8" s="33" t="s">
        <v>56</v>
      </c>
      <c r="B8" s="25"/>
    </row>
    <row r="9" spans="1:16" ht="16.5" customHeight="1" x14ac:dyDescent="0.25"/>
    <row r="10" spans="1:16" x14ac:dyDescent="0.25">
      <c r="A10" s="30" t="s">
        <v>59</v>
      </c>
    </row>
    <row r="11" spans="1:16" x14ac:dyDescent="0.25">
      <c r="A11" s="31" t="s">
        <v>42</v>
      </c>
    </row>
    <row r="12" spans="1:16" x14ac:dyDescent="0.25">
      <c r="A12" s="26" t="s">
        <v>47</v>
      </c>
    </row>
    <row r="13" spans="1:16" x14ac:dyDescent="0.25">
      <c r="A13" s="26" t="s">
        <v>53</v>
      </c>
    </row>
    <row r="14" spans="1:16" x14ac:dyDescent="0.25">
      <c r="A14" s="26"/>
    </row>
    <row r="15" spans="1:16" x14ac:dyDescent="0.25">
      <c r="A15" s="32" t="s">
        <v>60</v>
      </c>
    </row>
    <row r="16" spans="1:16" x14ac:dyDescent="0.25">
      <c r="A16" s="26" t="s">
        <v>36</v>
      </c>
    </row>
    <row r="17" spans="1:1" x14ac:dyDescent="0.25">
      <c r="A17" s="26" t="s">
        <v>48</v>
      </c>
    </row>
    <row r="18" spans="1:1" x14ac:dyDescent="0.25">
      <c r="A18" s="26" t="s">
        <v>49</v>
      </c>
    </row>
    <row r="19" spans="1:1" x14ac:dyDescent="0.25">
      <c r="A19" s="26" t="s">
        <v>38</v>
      </c>
    </row>
    <row r="20" spans="1:1" x14ac:dyDescent="0.25">
      <c r="A20" s="26" t="s">
        <v>39</v>
      </c>
    </row>
    <row r="21" spans="1:1" x14ac:dyDescent="0.25">
      <c r="A21" s="26"/>
    </row>
    <row r="22" spans="1:1" x14ac:dyDescent="0.25">
      <c r="A22" s="32" t="s">
        <v>61</v>
      </c>
    </row>
    <row r="23" spans="1:1" x14ac:dyDescent="0.25">
      <c r="A23" s="26" t="s">
        <v>40</v>
      </c>
    </row>
    <row r="24" spans="1:1" x14ac:dyDescent="0.25">
      <c r="A24" s="26" t="s">
        <v>41</v>
      </c>
    </row>
    <row r="25" spans="1:1" x14ac:dyDescent="0.25">
      <c r="A25" s="26" t="s">
        <v>39</v>
      </c>
    </row>
    <row r="27" spans="1:1" x14ac:dyDescent="0.25">
      <c r="A27" s="32" t="s">
        <v>62</v>
      </c>
    </row>
    <row r="28" spans="1:1" x14ac:dyDescent="0.25">
      <c r="A28" s="26" t="s">
        <v>63</v>
      </c>
    </row>
    <row r="30" spans="1:1" x14ac:dyDescent="0.25">
      <c r="A30" s="34" t="s">
        <v>64</v>
      </c>
    </row>
  </sheetData>
  <hyperlinks>
    <hyperlink ref="A30" r:id="rId1"/>
  </hyperlinks>
  <pageMargins left="0.7" right="0.7" top="0.75" bottom="0.75" header="0.3" footer="0.3"/>
  <pageSetup paperSize="9" scale="75" orientation="landscape" r:id="rId2"/>
  <headerFooter>
    <oddHeader>&amp;LCCDM Programme&amp;RFTE calculation</oddHeader>
    <oddFooter>&amp;L&amp;F&amp;C(c) Ministry of Health, NZ 2017&amp;RPage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What If Analysis</vt:lpstr>
      <vt:lpstr>Staff mix analysis</vt:lpstr>
      <vt:lpstr>Patient 1-1 Care</vt:lpstr>
      <vt:lpstr>'Patient 1-1 Care'!Print_Area</vt:lpstr>
      <vt:lpstr>'Staff mix analysis'!Print_Area</vt:lpstr>
      <vt:lpstr>'What If Analysis'!Print_Area</vt:lpstr>
    </vt:vector>
  </TitlesOfParts>
  <Company>TAS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Colette Breton</dc:creator>
  <cp:lastModifiedBy>Megan Buckley</cp:lastModifiedBy>
  <cp:lastPrinted>2017-10-12T00:46:56Z</cp:lastPrinted>
  <dcterms:created xsi:type="dcterms:W3CDTF">2017-10-11T23:51:58Z</dcterms:created>
  <dcterms:modified xsi:type="dcterms:W3CDTF">2018-06-26T01:49:16Z</dcterms:modified>
</cp:coreProperties>
</file>